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-15" windowWidth="15915" windowHeight="12675"/>
  </bookViews>
  <sheets>
    <sheet name="Revised" sheetId="1" r:id="rId1"/>
    <sheet name="Results" sheetId="2" r:id="rId2"/>
  </sheets>
  <definedNames>
    <definedName name="_xlnm.Print_Area" localSheetId="0">Revised!$A$1:$Q$86</definedName>
  </definedNames>
  <calcPr calcId="145621"/>
</workbook>
</file>

<file path=xl/calcChain.xml><?xml version="1.0" encoding="utf-8"?>
<calcChain xmlns="http://schemas.openxmlformats.org/spreadsheetml/2006/main">
  <c r="K70" i="1" l="1"/>
  <c r="K71" i="1"/>
  <c r="K72" i="1"/>
  <c r="K73" i="1"/>
  <c r="K74" i="1"/>
  <c r="K75" i="1"/>
  <c r="K76" i="1"/>
  <c r="K77" i="1"/>
  <c r="K69" i="1"/>
  <c r="D70" i="1"/>
  <c r="D71" i="1"/>
  <c r="D72" i="1"/>
  <c r="D73" i="1"/>
  <c r="D74" i="1"/>
  <c r="D75" i="1"/>
  <c r="D76" i="1"/>
  <c r="D77" i="1"/>
  <c r="D69" i="1"/>
  <c r="I4" i="1"/>
  <c r="L59" i="1"/>
  <c r="F44" i="1" l="1"/>
  <c r="K51" i="1" l="1"/>
  <c r="K35" i="1" s="1"/>
  <c r="J51" i="1"/>
  <c r="I51" i="1"/>
  <c r="H51" i="1"/>
  <c r="G51" i="1"/>
  <c r="F51" i="1"/>
  <c r="E51" i="1"/>
  <c r="D51" i="1"/>
  <c r="C51" i="1"/>
  <c r="D45" i="1"/>
  <c r="D56" i="1" s="1"/>
  <c r="K44" i="1"/>
  <c r="K56" i="1" s="1"/>
  <c r="J44" i="1"/>
  <c r="J56" i="1" s="1"/>
  <c r="I44" i="1"/>
  <c r="I56" i="1" s="1"/>
  <c r="H44" i="1"/>
  <c r="H56" i="1" s="1"/>
  <c r="G44" i="1"/>
  <c r="G56" i="1" s="1"/>
  <c r="F56" i="1"/>
  <c r="C44" i="1"/>
  <c r="C41" i="1"/>
  <c r="K39" i="1"/>
  <c r="J39" i="1"/>
  <c r="I39" i="1"/>
  <c r="H39" i="1"/>
  <c r="G39" i="1"/>
  <c r="F39" i="1"/>
  <c r="E39" i="1"/>
  <c r="D39" i="1"/>
  <c r="C39" i="1"/>
  <c r="K38" i="1"/>
  <c r="J38" i="1"/>
  <c r="I38" i="1"/>
  <c r="H38" i="1"/>
  <c r="G38" i="1"/>
  <c r="F38" i="1"/>
  <c r="E38" i="1"/>
  <c r="D38" i="1"/>
  <c r="C38" i="1"/>
  <c r="L58" i="1" l="1"/>
  <c r="L57" i="1"/>
  <c r="E45" i="1"/>
  <c r="E56" i="1" s="1"/>
  <c r="H37" i="1"/>
  <c r="F37" i="1"/>
  <c r="C37" i="1"/>
  <c r="K37" i="1"/>
  <c r="E37" i="1"/>
  <c r="I37" i="1"/>
  <c r="C56" i="1"/>
  <c r="J37" i="1"/>
  <c r="G37" i="1"/>
  <c r="D37" i="1"/>
  <c r="K4" i="1"/>
  <c r="L4" i="1" s="1"/>
  <c r="J8" i="1" s="1"/>
  <c r="M8" i="1" s="1"/>
  <c r="O8" i="1" l="1"/>
</calcChain>
</file>

<file path=xl/sharedStrings.xml><?xml version="1.0" encoding="utf-8"?>
<sst xmlns="http://schemas.openxmlformats.org/spreadsheetml/2006/main" count="195" uniqueCount="146">
  <si>
    <t>Purpose:</t>
  </si>
  <si>
    <t>STEPS:</t>
  </si>
  <si>
    <t>Get rounded BRAND UV-cuvettes</t>
  </si>
  <si>
    <t>MW [g/mol]</t>
  </si>
  <si>
    <t>g/L = mg/ml</t>
  </si>
  <si>
    <t>ng/ul</t>
  </si>
  <si>
    <t>ENZYME WORKING</t>
  </si>
  <si>
    <t>C1V1 = C2V2</t>
  </si>
  <si>
    <t>C1</t>
  </si>
  <si>
    <t>V1 -stock</t>
  </si>
  <si>
    <t>C2</t>
  </si>
  <si>
    <t>V2</t>
  </si>
  <si>
    <t>ul</t>
  </si>
  <si>
    <t xml:space="preserve">remove from water bath </t>
  </si>
  <si>
    <t>add NaOH</t>
  </si>
  <si>
    <t>Add V1 to Tris Buffer Amount to get final V2 volume</t>
  </si>
  <si>
    <t>End</t>
  </si>
  <si>
    <t>This section for Calculations only</t>
  </si>
  <si>
    <t>mM Substrate (PNPP) Concentrations</t>
  </si>
  <si>
    <t>No Enzyme</t>
  </si>
  <si>
    <t>CONTROL</t>
  </si>
  <si>
    <t>Add reagents in order as shown here</t>
  </si>
  <si>
    <t>Pre-Incubation Tubes (Compound + Enzyme)</t>
  </si>
  <si>
    <t>A</t>
  </si>
  <si>
    <t>B</t>
  </si>
  <si>
    <t>C</t>
  </si>
  <si>
    <t>D</t>
  </si>
  <si>
    <t>E</t>
  </si>
  <si>
    <t>F</t>
  </si>
  <si>
    <t>G</t>
  </si>
  <si>
    <t>H</t>
  </si>
  <si>
    <t>water</t>
  </si>
  <si>
    <t>Tris-acetate buffer that is 500 mM pH 5.5</t>
  </si>
  <si>
    <t>MgCl2 Stock is 100 mM in water</t>
  </si>
  <si>
    <t>Substrate</t>
  </si>
  <si>
    <t>pNPP  Stock is 10 mM in water</t>
  </si>
  <si>
    <t xml:space="preserve"> EXPERIMENT &gt;&gt; CALIBRATE</t>
  </si>
  <si>
    <t>Subtract no enzyme control from othe readings</t>
  </si>
  <si>
    <t>ul Total Volume of Rxn in each well</t>
  </si>
  <si>
    <t>ul  Total Amount of PNPP needed</t>
  </si>
  <si>
    <t>ul Total Enzyme Working Solution needed</t>
  </si>
  <si>
    <t>A1</t>
  </si>
  <si>
    <t>B1</t>
  </si>
  <si>
    <t>D1</t>
  </si>
  <si>
    <t>E1</t>
  </si>
  <si>
    <t>F1</t>
  </si>
  <si>
    <t>G1</t>
  </si>
  <si>
    <t>H1</t>
  </si>
  <si>
    <t>Include Axes labels with units in [brackets]</t>
  </si>
  <si>
    <t>No main title - save the title info for the caption</t>
  </si>
  <si>
    <t>Make error bars that are the St. Deviations - do not use pre-made Standard Deviation - use 'Custom' and define your own</t>
  </si>
  <si>
    <t>Clean up cuvettes and materials</t>
  </si>
  <si>
    <t>underline = calculated value</t>
  </si>
  <si>
    <t>Values below are in microliters [ul]</t>
  </si>
  <si>
    <t xml:space="preserve">ENZYME STOCK CONCENTRATION </t>
  </si>
  <si>
    <t>Gently thaw Protein Stock on ice and then Mix with a pipette to evenly distribute the protein</t>
  </si>
  <si>
    <t xml:space="preserve">50 mM Tris Acetate Buffer Amount </t>
  </si>
  <si>
    <t>Use 50 mM Tris Acetate Buffer to dilute enzyme according to the values above</t>
  </si>
  <si>
    <r>
      <t>Step 9: Incubate at 37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>C for 10 min</t>
    </r>
  </si>
  <si>
    <t>Step 10: remove from water bath</t>
  </si>
  <si>
    <t>Step 11: Stop reaction by adding 320 ul of 0.25 N NaOH</t>
  </si>
  <si>
    <t>Step 12: Transfer samples from tubes to cuvettes</t>
  </si>
  <si>
    <t>make this</t>
  </si>
  <si>
    <t>change tips for each pipetting step</t>
  </si>
  <si>
    <t>transfer samples to cuvettes</t>
  </si>
  <si>
    <t>Calibrate spectrophotometer</t>
  </si>
  <si>
    <t xml:space="preserve">Step 13: Calibrate spectrophotometer with empty cuvette </t>
  </si>
  <si>
    <t>Step 14: Measure absorbance on spectrophotometer at 410 nm</t>
  </si>
  <si>
    <t>Make a vertical column chart in Excel</t>
  </si>
  <si>
    <t>Mix Each tube with a 200 ul pipettor</t>
  </si>
  <si>
    <t>ul  End Volume after adding Stop solution (NaOH)</t>
  </si>
  <si>
    <r>
      <t>Heat up water bath to 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C, get spectrophotometer, and ice</t>
    </r>
  </si>
  <si>
    <t>Lab Safety:</t>
  </si>
  <si>
    <t>glasses and gloves (required), lab coat (optional)</t>
  </si>
  <si>
    <t>Once you have read them once - go back an take a second reading using the same cuvette. Average these together to get the Run 1 data</t>
  </si>
  <si>
    <t>Run 1</t>
  </si>
  <si>
    <t>Reading 1</t>
  </si>
  <si>
    <t>Reading 2</t>
  </si>
  <si>
    <t xml:space="preserve">Avg. </t>
  </si>
  <si>
    <t>AVG minus</t>
  </si>
  <si>
    <t>(keep on ice)</t>
  </si>
  <si>
    <t xml:space="preserve">Label tubes </t>
  </si>
  <si>
    <t>Dilute enzyme to get a final concentration shown in Box C2 above.</t>
  </si>
  <si>
    <t xml:space="preserve">NOTE: </t>
  </si>
  <si>
    <t>In EXCEL, input microMolar concentration of your enzyme to calculate dilution amount (use GoogleDocs worksheet for conc.)</t>
  </si>
  <si>
    <t>Pre incubate at Room Temp</t>
  </si>
  <si>
    <t>If in Glycerol in -20degC - PUT STOCK ENZYME BACK IN FREEZER - DO NOT THROW AWAY!!</t>
  </si>
  <si>
    <t>Protocol for Phosphatase Enzyme Test</t>
  </si>
  <si>
    <t>Prepare tube of 0.25 N NaOH from Stock - need about 5 ml total</t>
  </si>
  <si>
    <t>Dilute enzyme - keep on ice</t>
  </si>
  <si>
    <r>
      <t>Incubate for 10 min at 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 in water bath - using a foam floater</t>
    </r>
  </si>
  <si>
    <t>Starting uM</t>
  </si>
  <si>
    <t>NOTE: minimum volume needed is 300 ul in the Vernier Spec</t>
  </si>
  <si>
    <t xml:space="preserve">based upon your Vary Enzyme assay results, you may change the value in C2 above </t>
  </si>
  <si>
    <t>so that you won't have so much volume for your enzyme</t>
  </si>
  <si>
    <t>Shoot for having the same total amount (in ng) of enzyme but in only 5 ul of solution</t>
  </si>
  <si>
    <t>Run 2</t>
  </si>
  <si>
    <t>A2</t>
  </si>
  <si>
    <t>B2</t>
  </si>
  <si>
    <t>D2</t>
  </si>
  <si>
    <t>E2</t>
  </si>
  <si>
    <t>F2</t>
  </si>
  <si>
    <t>G2</t>
  </si>
  <si>
    <t>H2</t>
  </si>
  <si>
    <t>Inhibition test with Compounds</t>
  </si>
  <si>
    <r>
      <t xml:space="preserve">pipette all reagents </t>
    </r>
    <r>
      <rPr>
        <u/>
        <sz val="10"/>
        <rFont val="Arial"/>
        <family val="2"/>
      </rPr>
      <t>EXCEPT pNPP</t>
    </r>
    <r>
      <rPr>
        <sz val="10"/>
        <rFont val="Arial"/>
        <family val="2"/>
      </rPr>
      <t xml:space="preserve"> into each tube </t>
    </r>
  </si>
  <si>
    <t>pipette pNPP into each tube quickly</t>
  </si>
  <si>
    <t>Absorbance vs. Inhibitor concentation [mM]</t>
  </si>
  <si>
    <t xml:space="preserve">X-axis labels: </t>
  </si>
  <si>
    <t>0.001 Pos Inhibitor</t>
  </si>
  <si>
    <t>Test</t>
  </si>
  <si>
    <t>mM concentration of compound Working Solution in 50% DMSO</t>
  </si>
  <si>
    <t>mM  final compound concentrations</t>
  </si>
  <si>
    <t>No Compound</t>
  </si>
  <si>
    <t xml:space="preserve">Ortho </t>
  </si>
  <si>
    <t>Pos Inhibitor</t>
  </si>
  <si>
    <t>Step 6: Make Pre-incubation tube for each sample</t>
  </si>
  <si>
    <t>ul Total Volume for pre-incubation</t>
  </si>
  <si>
    <t>I</t>
  </si>
  <si>
    <t>Tris-acetate buffer (instead of enzyme) 50 mM Tris pH 5.5</t>
  </si>
  <si>
    <t>Compound in 50% DMSO</t>
  </si>
  <si>
    <t>50% DMSO</t>
  </si>
  <si>
    <t>Step 7: Pre-Incubate for 10 minutes at Room Temp</t>
  </si>
  <si>
    <t>Step 8: Add PNPP to Pre-incubation tubes (quickly)</t>
  </si>
  <si>
    <t>% DMSO final - calculated</t>
  </si>
  <si>
    <t>ul Total amount of Test Compound needed</t>
  </si>
  <si>
    <t xml:space="preserve">REPEAT EXPERIMENT to get n=2 replicates per sample. </t>
  </si>
  <si>
    <t>Take the average and Standard Deviations</t>
  </si>
  <si>
    <t>no Enzyme Ctrl (Sample A)</t>
  </si>
  <si>
    <t xml:space="preserve">no Enzyme Ctrl </t>
  </si>
  <si>
    <t>St. Dev.</t>
  </si>
  <si>
    <t>I1</t>
  </si>
  <si>
    <t>I2</t>
  </si>
  <si>
    <t xml:space="preserve">Enter the enzyme amount </t>
  </si>
  <si>
    <t>from the first assay</t>
  </si>
  <si>
    <t>Orthovanadate - Positive Inhibition Control Compound</t>
  </si>
  <si>
    <r>
      <t>Stored at -20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 in 10-20% glycerol and Storage buffer (50 mM Tris, 150 mM NaCl, pH 8.0)</t>
    </r>
  </si>
  <si>
    <t>If thawed from -80degC - discard remainder when done for day</t>
  </si>
  <si>
    <t xml:space="preserve">Enter this value in the 'Enzyme in Tis-acetate buffer' line where the Question marks are below (?) </t>
  </si>
  <si>
    <t>50% DMSO  for control - (make 1/2 and 1/2 with water)   Dimethyl Sulfoxide</t>
  </si>
  <si>
    <t>VDS Fall 2012</t>
  </si>
  <si>
    <t xml:space="preserve">Pick ONE of the the compounds that we have in our drawer that is diluted to 5 mM in DMSO/water.  Test alongside Orthovanadate. </t>
  </si>
  <si>
    <t>Use 5 mM Compounds (Do not use the 50 mM stocks!) - mentors will have diluted these.</t>
  </si>
  <si>
    <t>Compound [mM]</t>
  </si>
  <si>
    <t>measure absorbance at proper wavelength</t>
  </si>
  <si>
    <t>40 ng/ul of Enzyme in Tris-acetate 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</si>
</sst>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"/>
  </numFmts>
  <fonts count="29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sz val="10"/>
      <name val="Courier New"/>
      <family val="3"/>
    </font>
    <font>
      <b/>
      <sz val="11"/>
      <color indexed="8"/>
      <name val="Calibri"/>
      <family val="2"/>
    </font>
    <font>
      <sz val="10"/>
      <color indexed="48"/>
      <name val="Arial"/>
      <family val="2"/>
    </font>
    <font>
      <sz val="9"/>
      <name val="Arial"/>
      <family val="2"/>
    </font>
    <font>
      <b/>
      <vertAlign val="superscript"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1" fillId="0" borderId="0"/>
    <xf numFmtId="0" fontId="1" fillId="0" borderId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4" borderId="0" applyNumberFormat="0" applyBorder="0" applyAlignment="0" applyProtection="0"/>
    <xf numFmtId="0" fontId="14" fillId="8" borderId="0" applyNumberFormat="0" applyBorder="0" applyAlignment="0" applyProtection="0"/>
    <xf numFmtId="0" fontId="15" fillId="25" borderId="19" applyNumberFormat="0" applyAlignment="0" applyProtection="0"/>
    <xf numFmtId="0" fontId="16" fillId="26" borderId="20" applyNumberFormat="0" applyAlignment="0" applyProtection="0"/>
    <xf numFmtId="0" fontId="17" fillId="0" borderId="0" applyNumberFormat="0" applyFill="0" applyBorder="0" applyAlignment="0" applyProtection="0"/>
    <xf numFmtId="0" fontId="18" fillId="9" borderId="0" applyNumberFormat="0" applyBorder="0" applyAlignment="0" applyProtection="0"/>
    <xf numFmtId="0" fontId="19" fillId="0" borderId="21" applyNumberFormat="0" applyFill="0" applyAlignment="0" applyProtection="0"/>
    <xf numFmtId="0" fontId="20" fillId="0" borderId="22" applyNumberFormat="0" applyFill="0" applyAlignment="0" applyProtection="0"/>
    <xf numFmtId="0" fontId="21" fillId="0" borderId="23" applyNumberFormat="0" applyFill="0" applyAlignment="0" applyProtection="0"/>
    <xf numFmtId="0" fontId="21" fillId="0" borderId="0" applyNumberFormat="0" applyFill="0" applyBorder="0" applyAlignment="0" applyProtection="0"/>
    <xf numFmtId="0" fontId="22" fillId="12" borderId="19" applyNumberFormat="0" applyAlignment="0" applyProtection="0"/>
    <xf numFmtId="0" fontId="23" fillId="0" borderId="24" applyNumberFormat="0" applyFill="0" applyAlignment="0" applyProtection="0"/>
    <xf numFmtId="0" fontId="24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5" applyNumberFormat="0" applyFont="0" applyAlignment="0" applyProtection="0"/>
    <xf numFmtId="0" fontId="25" fillId="25" borderId="26" applyNumberFormat="0" applyAlignment="0" applyProtection="0"/>
    <xf numFmtId="0" fontId="26" fillId="0" borderId="0" applyNumberFormat="0" applyFill="0" applyBorder="0" applyAlignment="0" applyProtection="0"/>
    <xf numFmtId="0" fontId="8" fillId="0" borderId="27" applyNumberFormat="0" applyFill="0" applyAlignment="0" applyProtection="0"/>
    <xf numFmtId="0" fontId="27" fillId="0" borderId="0" applyNumberFormat="0" applyFill="0" applyBorder="0" applyAlignment="0" applyProtection="0"/>
  </cellStyleXfs>
  <cellXfs count="137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0" borderId="0" xfId="1" applyFont="1"/>
    <xf numFmtId="0" fontId="0" fillId="0" borderId="3" xfId="0" applyBorder="1"/>
    <xf numFmtId="14" fontId="0" fillId="0" borderId="0" xfId="0" applyNumberFormat="1"/>
    <xf numFmtId="0" fontId="0" fillId="0" borderId="0" xfId="0" applyFont="1" applyFill="1" applyBorder="1"/>
    <xf numFmtId="0" fontId="0" fillId="0" borderId="0" xfId="0" applyFont="1" applyBorder="1"/>
    <xf numFmtId="0" fontId="3" fillId="0" borderId="0" xfId="0" applyFont="1" applyBorder="1"/>
    <xf numFmtId="0" fontId="3" fillId="0" borderId="0" xfId="2" applyFont="1" applyBorder="1"/>
    <xf numFmtId="14" fontId="4" fillId="0" borderId="0" xfId="0" applyNumberFormat="1" applyFont="1"/>
    <xf numFmtId="0" fontId="1" fillId="0" borderId="0" xfId="0" applyFont="1"/>
    <xf numFmtId="0" fontId="1" fillId="0" borderId="0" xfId="2" applyFont="1" applyBorder="1"/>
    <xf numFmtId="0" fontId="4" fillId="0" borderId="0" xfId="0" applyFont="1"/>
    <xf numFmtId="164" fontId="5" fillId="0" borderId="0" xfId="0" applyNumberFormat="1" applyFont="1"/>
    <xf numFmtId="0" fontId="1" fillId="0" borderId="0" xfId="2" applyBorder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1" fillId="0" borderId="11" xfId="0" applyFont="1" applyBorder="1"/>
    <xf numFmtId="0" fontId="8" fillId="0" borderId="12" xfId="0" applyFont="1" applyBorder="1"/>
    <xf numFmtId="0" fontId="1" fillId="0" borderId="0" xfId="0" applyFont="1" applyBorder="1"/>
    <xf numFmtId="2" fontId="4" fillId="0" borderId="13" xfId="0" applyNumberFormat="1" applyFont="1" applyBorder="1"/>
    <xf numFmtId="0" fontId="1" fillId="0" borderId="14" xfId="0" applyFont="1" applyBorder="1"/>
    <xf numFmtId="0" fontId="0" fillId="0" borderId="0" xfId="0" applyBorder="1"/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0" fillId="0" borderId="0" xfId="3" applyFont="1" applyFill="1" applyBorder="1"/>
    <xf numFmtId="0" fontId="4" fillId="0" borderId="0" xfId="0" applyFont="1" applyFill="1" applyBorder="1"/>
    <xf numFmtId="0" fontId="2" fillId="0" borderId="1" xfId="0" applyFont="1" applyBorder="1"/>
    <xf numFmtId="0" fontId="0" fillId="0" borderId="2" xfId="0" applyBorder="1"/>
    <xf numFmtId="0" fontId="0" fillId="0" borderId="2" xfId="0" applyFont="1" applyBorder="1"/>
    <xf numFmtId="0" fontId="0" fillId="0" borderId="3" xfId="0" applyFont="1" applyBorder="1"/>
    <xf numFmtId="0" fontId="2" fillId="0" borderId="4" xfId="0" applyFont="1" applyBorder="1"/>
    <xf numFmtId="0" fontId="0" fillId="0" borderId="18" xfId="0" applyFont="1" applyBorder="1"/>
    <xf numFmtId="0" fontId="0" fillId="0" borderId="4" xfId="0" applyBorder="1"/>
    <xf numFmtId="0" fontId="0" fillId="0" borderId="18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2" xfId="0" applyFont="1" applyFill="1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6" xfId="0" applyFont="1" applyBorder="1"/>
    <xf numFmtId="0" fontId="2" fillId="0" borderId="0" xfId="0" applyFont="1" applyBorder="1"/>
    <xf numFmtId="0" fontId="0" fillId="0" borderId="9" xfId="0" applyBorder="1"/>
    <xf numFmtId="0" fontId="0" fillId="0" borderId="16" xfId="0" applyBorder="1"/>
    <xf numFmtId="0" fontId="2" fillId="0" borderId="0" xfId="0" applyFont="1" applyFill="1" applyBorder="1"/>
    <xf numFmtId="0" fontId="1" fillId="0" borderId="0" xfId="1"/>
    <xf numFmtId="165" fontId="5" fillId="0" borderId="0" xfId="0" applyNumberFormat="1" applyFont="1" applyBorder="1" applyAlignment="1">
      <alignment horizontal="center"/>
    </xf>
    <xf numFmtId="0" fontId="5" fillId="0" borderId="0" xfId="0" applyFont="1"/>
    <xf numFmtId="0" fontId="1" fillId="0" borderId="0" xfId="1" applyFill="1"/>
    <xf numFmtId="0" fontId="0" fillId="0" borderId="0" xfId="0" applyFill="1"/>
    <xf numFmtId="164" fontId="0" fillId="0" borderId="0" xfId="0" applyNumberFormat="1"/>
    <xf numFmtId="14" fontId="2" fillId="0" borderId="0" xfId="0" applyNumberFormat="1" applyFont="1"/>
    <xf numFmtId="0" fontId="0" fillId="0" borderId="0" xfId="0" applyFill="1" applyBorder="1"/>
    <xf numFmtId="14" fontId="5" fillId="0" borderId="0" xfId="0" applyNumberFormat="1" applyFont="1" applyBorder="1" applyAlignment="1">
      <alignment horizontal="center"/>
    </xf>
    <xf numFmtId="20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4" fontId="0" fillId="0" borderId="0" xfId="0" applyNumberFormat="1"/>
    <xf numFmtId="0" fontId="0" fillId="0" borderId="0" xfId="2" applyFont="1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2" fillId="0" borderId="15" xfId="0" applyFont="1" applyBorder="1"/>
    <xf numFmtId="0" fontId="0" fillId="0" borderId="17" xfId="0" applyBorder="1"/>
    <xf numFmtId="164" fontId="1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0" fillId="0" borderId="8" xfId="0" applyNumberFormat="1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164" fontId="5" fillId="0" borderId="0" xfId="0" applyNumberFormat="1" applyFont="1" applyBorder="1"/>
    <xf numFmtId="2" fontId="5" fillId="0" borderId="0" xfId="0" applyNumberFormat="1" applyFont="1" applyBorder="1"/>
    <xf numFmtId="0" fontId="7" fillId="0" borderId="0" xfId="0" applyFont="1" applyBorder="1"/>
    <xf numFmtId="0" fontId="5" fillId="0" borderId="6" xfId="0" applyFont="1" applyBorder="1"/>
    <xf numFmtId="0" fontId="10" fillId="0" borderId="0" xfId="0" applyFont="1" applyBorder="1"/>
    <xf numFmtId="0" fontId="3" fillId="0" borderId="18" xfId="0" applyFont="1" applyBorder="1"/>
    <xf numFmtId="0" fontId="0" fillId="0" borderId="6" xfId="0" applyFont="1" applyFill="1" applyBorder="1"/>
    <xf numFmtId="0" fontId="3" fillId="0" borderId="7" xfId="0" applyFont="1" applyBorder="1"/>
    <xf numFmtId="0" fontId="28" fillId="5" borderId="0" xfId="0" applyFont="1" applyFill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0" fillId="0" borderId="0" xfId="3" applyFont="1"/>
    <xf numFmtId="0" fontId="0" fillId="0" borderId="10" xfId="3" applyFont="1" applyBorder="1" applyAlignment="1">
      <alignment horizontal="center"/>
    </xf>
    <xf numFmtId="0" fontId="0" fillId="0" borderId="0" xfId="1" applyFont="1"/>
    <xf numFmtId="0" fontId="0" fillId="29" borderId="8" xfId="0" applyFill="1" applyBorder="1"/>
    <xf numFmtId="0" fontId="0" fillId="0" borderId="13" xfId="0" applyBorder="1"/>
    <xf numFmtId="0" fontId="0" fillId="0" borderId="0" xfId="0" applyFont="1"/>
    <xf numFmtId="0" fontId="4" fillId="0" borderId="0" xfId="3" applyFont="1" applyFill="1" applyBorder="1"/>
    <xf numFmtId="0" fontId="2" fillId="30" borderId="0" xfId="0" applyFont="1" applyFill="1"/>
    <xf numFmtId="0" fontId="0" fillId="0" borderId="15" xfId="0" applyBorder="1"/>
    <xf numFmtId="0" fontId="9" fillId="30" borderId="0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/>
    <xf numFmtId="0" fontId="2" fillId="0" borderId="0" xfId="0" applyFont="1"/>
    <xf numFmtId="0" fontId="0" fillId="0" borderId="0" xfId="0" applyFont="1" applyBorder="1"/>
    <xf numFmtId="0" fontId="2" fillId="0" borderId="0" xfId="0" applyFont="1" applyBorder="1"/>
    <xf numFmtId="166" fontId="0" fillId="0" borderId="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left"/>
    </xf>
    <xf numFmtId="0" fontId="0" fillId="31" borderId="0" xfId="0" applyFill="1" applyBorder="1" applyAlignment="1">
      <alignment horizontal="center"/>
    </xf>
    <xf numFmtId="0" fontId="0" fillId="32" borderId="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2" borderId="6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6" borderId="0" xfId="1" applyFont="1" applyFill="1" applyBorder="1"/>
    <xf numFmtId="0" fontId="1" fillId="6" borderId="0" xfId="1" applyFill="1" applyBorder="1"/>
    <xf numFmtId="0" fontId="5" fillId="33" borderId="0" xfId="0" applyFont="1" applyFill="1" applyBorder="1" applyAlignment="1">
      <alignment horizontal="center"/>
    </xf>
    <xf numFmtId="2" fontId="0" fillId="0" borderId="0" xfId="0" applyNumberFormat="1" applyFont="1" applyBorder="1"/>
    <xf numFmtId="0" fontId="5" fillId="32" borderId="0" xfId="0" applyFont="1" applyFill="1" applyBorder="1" applyAlignment="1">
      <alignment horizontal="center"/>
    </xf>
    <xf numFmtId="0" fontId="0" fillId="33" borderId="0" xfId="0" applyFont="1" applyFill="1" applyBorder="1"/>
    <xf numFmtId="2" fontId="0" fillId="4" borderId="6" xfId="0" applyNumberFormat="1" applyFont="1" applyFill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2" fillId="0" borderId="10" xfId="0" applyFont="1" applyBorder="1"/>
    <xf numFmtId="0" fontId="5" fillId="0" borderId="16" xfId="0" applyFont="1" applyBorder="1" applyAlignment="1">
      <alignment horizontal="center"/>
    </xf>
    <xf numFmtId="0" fontId="0" fillId="0" borderId="16" xfId="0" applyFill="1" applyBorder="1"/>
    <xf numFmtId="0" fontId="2" fillId="2" borderId="0" xfId="1" applyFont="1" applyFill="1"/>
    <xf numFmtId="0" fontId="1" fillId="2" borderId="0" xfId="1" applyFill="1"/>
    <xf numFmtId="0" fontId="0" fillId="2" borderId="0" xfId="0" applyFill="1"/>
    <xf numFmtId="0" fontId="0" fillId="0" borderId="0" xfId="1" applyFont="1" applyFill="1"/>
    <xf numFmtId="0" fontId="1" fillId="0" borderId="0" xfId="1" applyFont="1"/>
    <xf numFmtId="0" fontId="0" fillId="0" borderId="1" xfId="0" applyBorder="1"/>
    <xf numFmtId="0" fontId="2" fillId="0" borderId="0" xfId="2" applyFont="1"/>
    <xf numFmtId="0" fontId="0" fillId="34" borderId="0" xfId="0" applyFill="1"/>
    <xf numFmtId="0" fontId="0" fillId="31" borderId="28" xfId="0" applyFont="1" applyFill="1" applyBorder="1" applyAlignment="1">
      <alignment horizontal="center"/>
    </xf>
    <xf numFmtId="0" fontId="0" fillId="32" borderId="29" xfId="0" applyFont="1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2" fillId="0" borderId="0" xfId="0" applyFont="1" applyAlignment="1"/>
  </cellXfs>
  <cellStyles count="49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2" xfId="1"/>
    <cellStyle name="Normal 3" xfId="40"/>
    <cellStyle name="Normal 4" xfId="3"/>
    <cellStyle name="Normal 4 2" xfId="41"/>
    <cellStyle name="Normal 5" xfId="2"/>
    <cellStyle name="Normal 5 2" xfId="42"/>
    <cellStyle name="Normal 5 3" xfId="43"/>
    <cellStyle name="Note 2" xfId="44"/>
    <cellStyle name="Output 2" xfId="45"/>
    <cellStyle name="Title 2" xfId="46"/>
    <cellStyle name="Total 2" xfId="47"/>
    <cellStyle name="Warning Text 2" xfId="48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Inhibition assay 1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Revised!$B$88:$B$96</c:f>
              <c:strCache>
                <c:ptCount val="9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F2</c:v>
                </c:pt>
                <c:pt idx="6">
                  <c:v>G2</c:v>
                </c:pt>
                <c:pt idx="7">
                  <c:v>H2</c:v>
                </c:pt>
                <c:pt idx="8">
                  <c:v>I2</c:v>
                </c:pt>
              </c:strCache>
            </c:strRef>
          </c:cat>
          <c:val>
            <c:numRef>
              <c:f>Revised!$C$88:$C$96</c:f>
              <c:numCache>
                <c:formatCode>General</c:formatCode>
                <c:ptCount val="9"/>
                <c:pt idx="0">
                  <c:v>0</c:v>
                </c:pt>
                <c:pt idx="1">
                  <c:v>1.7490000000000001</c:v>
                </c:pt>
                <c:pt idx="2">
                  <c:v>1.6385000000000001</c:v>
                </c:pt>
                <c:pt idx="3">
                  <c:v>1.6359999999999999</c:v>
                </c:pt>
                <c:pt idx="4">
                  <c:v>1.3554999999999999</c:v>
                </c:pt>
                <c:pt idx="5">
                  <c:v>1.3540000000000001</c:v>
                </c:pt>
                <c:pt idx="6">
                  <c:v>2.0489999999999999</c:v>
                </c:pt>
                <c:pt idx="7">
                  <c:v>1.734</c:v>
                </c:pt>
                <c:pt idx="8">
                  <c:v>1.8859999999999999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230656"/>
        <c:axId val="228232192"/>
      </c:barChart>
      <c:catAx>
        <c:axId val="22823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28232192"/>
        <c:crosses val="autoZero"/>
        <c:auto val="1"/>
        <c:lblAlgn val="ctr"/>
        <c:lblOffset val="100"/>
        <c:noMultiLvlLbl val="0"/>
      </c:catAx>
      <c:valAx>
        <c:axId val="228232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Absorbance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8230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Inhibition assay 2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Revised!$E$88:$E$96</c:f>
              <c:strCache>
                <c:ptCount val="9"/>
                <c:pt idx="0">
                  <c:v>A1</c:v>
                </c:pt>
                <c:pt idx="1">
                  <c:v>B1</c:v>
                </c:pt>
                <c:pt idx="2">
                  <c:v>C1</c:v>
                </c:pt>
                <c:pt idx="3">
                  <c:v>D1</c:v>
                </c:pt>
                <c:pt idx="4">
                  <c:v>E1</c:v>
                </c:pt>
                <c:pt idx="5">
                  <c:v>F1</c:v>
                </c:pt>
                <c:pt idx="6">
                  <c:v>G1</c:v>
                </c:pt>
                <c:pt idx="7">
                  <c:v>H1</c:v>
                </c:pt>
                <c:pt idx="8">
                  <c:v>I1</c:v>
                </c:pt>
              </c:strCache>
            </c:strRef>
          </c:cat>
          <c:val>
            <c:numRef>
              <c:f>Revised!$F$88:$F$96</c:f>
              <c:numCache>
                <c:formatCode>General</c:formatCode>
                <c:ptCount val="9"/>
                <c:pt idx="0">
                  <c:v>3.1E-2</c:v>
                </c:pt>
                <c:pt idx="1">
                  <c:v>2.101</c:v>
                </c:pt>
                <c:pt idx="2">
                  <c:v>2.1360000000000001</c:v>
                </c:pt>
                <c:pt idx="3">
                  <c:v>2.0914999999999999</c:v>
                </c:pt>
                <c:pt idx="4">
                  <c:v>2.4375</c:v>
                </c:pt>
                <c:pt idx="5">
                  <c:v>2.3855</c:v>
                </c:pt>
                <c:pt idx="6">
                  <c:v>2.2599999999999998</c:v>
                </c:pt>
                <c:pt idx="7">
                  <c:v>2.0895000000000001</c:v>
                </c:pt>
                <c:pt idx="8">
                  <c:v>2.012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899456"/>
        <c:axId val="228909440"/>
      </c:barChart>
      <c:catAx>
        <c:axId val="22889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28909440"/>
        <c:crosses val="autoZero"/>
        <c:auto val="1"/>
        <c:lblAlgn val="ctr"/>
        <c:lblOffset val="100"/>
        <c:noMultiLvlLbl val="0"/>
      </c:catAx>
      <c:valAx>
        <c:axId val="228909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Absorbance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8899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340178</xdr:colOff>
      <xdr:row>4</xdr:row>
      <xdr:rowOff>68037</xdr:rowOff>
    </xdr:from>
    <xdr:to>
      <xdr:col>8</xdr:col>
      <xdr:colOff>353785</xdr:colOff>
      <xdr:row>9</xdr:row>
      <xdr:rowOff>40822</xdr:rowOff>
    </xdr:to>
    <xdr:cxnSp macro="">
      <xdr:nvCxnSpPr>
        <xdr:cNvPr id="4" name="Straight Arrow Connector 3"/>
        <xdr:cNvCxnSpPr/>
      </xdr:nvCxnSpPr>
      <xdr:spPr>
        <a:xfrm flipH="1" flipV="1">
          <a:off x="6014357" y="762001"/>
          <a:ext cx="13607" cy="8436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244930</xdr:colOff>
      <xdr:row>70</xdr:row>
      <xdr:rowOff>54429</xdr:rowOff>
    </xdr:from>
    <xdr:to>
      <xdr:col>12</xdr:col>
      <xdr:colOff>707572</xdr:colOff>
      <xdr:row>72</xdr:row>
      <xdr:rowOff>149679</xdr:rowOff>
    </xdr:to>
    <xdr:sp macro="" textlink="">
      <xdr:nvSpPr>
        <xdr:cNvPr id="3" name="Right Arrow 2"/>
        <xdr:cNvSpPr/>
      </xdr:nvSpPr>
      <xdr:spPr>
        <a:xfrm>
          <a:off x="9062359" y="11702143"/>
          <a:ext cx="462642" cy="4218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14</xdr:col>
      <xdr:colOff>122467</xdr:colOff>
      <xdr:row>39</xdr:row>
      <xdr:rowOff>54428</xdr:rowOff>
    </xdr:from>
    <xdr:to>
      <xdr:col>14</xdr:col>
      <xdr:colOff>966109</xdr:colOff>
      <xdr:row>39</xdr:row>
      <xdr:rowOff>68035</xdr:rowOff>
    </xdr:to>
    <xdr:cxnSp macro="">
      <xdr:nvCxnSpPr>
        <xdr:cNvPr id="6" name="Straight Arrow Connector 5"/>
        <xdr:cNvCxnSpPr/>
      </xdr:nvCxnSpPr>
      <xdr:spPr>
        <a:xfrm rot="10800000" flipV="1">
          <a:off x="10545538" y="6585857"/>
          <a:ext cx="843642" cy="1360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190499</xdr:colOff>
      <xdr:row>84</xdr:row>
      <xdr:rowOff>23130</xdr:rowOff>
    </xdr:from>
    <xdr:to>
      <xdr:col>12</xdr:col>
      <xdr:colOff>380999</xdr:colOff>
      <xdr:row>103</xdr:row>
      <xdr:rowOff>54428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517071</xdr:colOff>
      <xdr:row>103</xdr:row>
      <xdr:rowOff>131987</xdr:rowOff>
    </xdr:from>
    <xdr:to>
      <xdr:col>8</xdr:col>
      <xdr:colOff>408214</xdr:colOff>
      <xdr:row>123</xdr:row>
      <xdr:rowOff>122464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6"/>
  <sheetViews>
    <sheetView tabSelected="1" topLeftCell="A67" zoomScale="70" zoomScaleNormal="70" zoomScaleSheetLayoutView="70" workbookViewId="0">
      <selection activeCell="J112" sqref="J112"/>
    </sheetView>
  </sheetViews>
  <sheetFormatPr defaultRowHeight="12.75" x14ac:dyDescent="0.2"/>
  <cols>
    <col min="1" max="1" width="12.42578125" customWidth="1"/>
    <col min="2" max="2" width="11.7109375" customWidth="1"/>
    <col min="3" max="4" width="10" bestFit="1" customWidth="1"/>
    <col min="5" max="5" width="10.5703125" customWidth="1"/>
    <col min="6" max="6" width="10" bestFit="1" customWidth="1"/>
    <col min="7" max="7" width="10.42578125" customWidth="1"/>
    <col min="8" max="8" width="10" bestFit="1" customWidth="1"/>
    <col min="9" max="9" width="11.42578125" customWidth="1"/>
    <col min="10" max="10" width="17.42578125" customWidth="1"/>
    <col min="11" max="12" width="12.140625" customWidth="1"/>
    <col min="13" max="13" width="11.7109375" customWidth="1"/>
    <col min="14" max="14" width="12.42578125" customWidth="1"/>
    <col min="15" max="15" width="15" customWidth="1"/>
    <col min="16" max="16" width="12.7109375" customWidth="1"/>
    <col min="17" max="17" width="9" customWidth="1"/>
    <col min="18" max="18" width="9.28515625" bestFit="1" customWidth="1"/>
    <col min="20" max="20" width="9.28515625" bestFit="1" customWidth="1"/>
  </cols>
  <sheetData>
    <row r="1" spans="1:18" ht="13.5" thickBot="1" x14ac:dyDescent="0.25">
      <c r="A1" s="1" t="s">
        <v>87</v>
      </c>
      <c r="B1" s="1"/>
      <c r="C1" s="1"/>
      <c r="D1" s="1"/>
      <c r="E1" s="2"/>
      <c r="F1" s="3" t="s">
        <v>140</v>
      </c>
      <c r="H1" s="2" t="s">
        <v>54</v>
      </c>
      <c r="L1" t="s">
        <v>80</v>
      </c>
    </row>
    <row r="2" spans="1:18" ht="14.25" x14ac:dyDescent="0.2">
      <c r="G2" s="5"/>
      <c r="H2" s="50" t="s">
        <v>136</v>
      </c>
      <c r="I2" s="20"/>
      <c r="J2" s="20"/>
      <c r="K2" s="20"/>
      <c r="L2" s="20"/>
      <c r="M2" s="20"/>
      <c r="N2" s="66"/>
      <c r="Q2" s="8"/>
      <c r="R2" s="9"/>
    </row>
    <row r="3" spans="1:18" ht="13.5" thickBot="1" x14ac:dyDescent="0.25">
      <c r="A3" s="10" t="s">
        <v>0</v>
      </c>
      <c r="B3" t="s">
        <v>104</v>
      </c>
      <c r="D3" s="11"/>
      <c r="E3" s="11"/>
      <c r="F3" s="11"/>
      <c r="G3" s="11"/>
      <c r="H3" s="67"/>
      <c r="I3" s="47" t="s">
        <v>91</v>
      </c>
      <c r="J3" s="73" t="s">
        <v>3</v>
      </c>
      <c r="K3" s="73" t="s">
        <v>4</v>
      </c>
      <c r="L3" s="73" t="s">
        <v>5</v>
      </c>
      <c r="M3" s="26"/>
      <c r="N3" s="68"/>
      <c r="Q3" s="7"/>
      <c r="R3" s="65"/>
    </row>
    <row r="4" spans="1:18" ht="13.5" thickBot="1" x14ac:dyDescent="0.25">
      <c r="B4" s="2"/>
      <c r="H4" s="69"/>
      <c r="I4" s="74">
        <f>73</f>
        <v>73</v>
      </c>
      <c r="J4" s="102">
        <v>33512.800000000003</v>
      </c>
      <c r="K4" s="75">
        <f>I4*J4/1000000</f>
        <v>2.4464344000000002</v>
      </c>
      <c r="L4" s="76">
        <f>K4*1000</f>
        <v>2446.4344000000001</v>
      </c>
      <c r="M4" s="51"/>
      <c r="N4" s="70"/>
      <c r="Q4" s="12"/>
      <c r="R4" s="12"/>
    </row>
    <row r="5" spans="1:18" x14ac:dyDescent="0.2">
      <c r="A5" s="13" t="s">
        <v>72</v>
      </c>
      <c r="B5" t="s">
        <v>73</v>
      </c>
      <c r="Q5" s="6"/>
    </row>
    <row r="6" spans="1:18" ht="13.5" thickBot="1" x14ac:dyDescent="0.25">
      <c r="E6" s="26"/>
      <c r="F6" s="26"/>
      <c r="H6" s="2" t="s">
        <v>6</v>
      </c>
      <c r="J6" t="s">
        <v>62</v>
      </c>
      <c r="L6" t="s">
        <v>7</v>
      </c>
    </row>
    <row r="7" spans="1:18" x14ac:dyDescent="0.2">
      <c r="A7" s="13" t="s">
        <v>1</v>
      </c>
      <c r="D7" s="26"/>
      <c r="E7" s="23"/>
      <c r="F7" s="26"/>
      <c r="H7" s="16"/>
      <c r="I7" s="17"/>
      <c r="J7" s="18" t="s">
        <v>8</v>
      </c>
      <c r="K7" s="19" t="s">
        <v>9</v>
      </c>
      <c r="L7" s="101" t="s">
        <v>10</v>
      </c>
      <c r="M7" s="19" t="s">
        <v>11</v>
      </c>
      <c r="N7" s="20"/>
      <c r="O7" s="92" t="s">
        <v>56</v>
      </c>
      <c r="P7" s="21"/>
    </row>
    <row r="8" spans="1:18" ht="15" x14ac:dyDescent="0.25">
      <c r="A8">
        <v>1</v>
      </c>
      <c r="B8" s="26" t="s">
        <v>71</v>
      </c>
      <c r="C8" s="49"/>
      <c r="D8" s="26"/>
      <c r="E8" s="77"/>
      <c r="F8" s="26"/>
      <c r="H8" s="22"/>
      <c r="I8" s="23"/>
      <c r="J8" s="71">
        <f>L4</f>
        <v>2446.4344000000001</v>
      </c>
      <c r="K8" s="72">
        <v>2</v>
      </c>
      <c r="L8" s="100">
        <v>40</v>
      </c>
      <c r="M8" s="45">
        <f>J8*K8/L8</f>
        <v>122.32172</v>
      </c>
      <c r="N8" s="73"/>
      <c r="O8" s="24">
        <f>M8-K8</f>
        <v>120.32172</v>
      </c>
      <c r="P8" s="25"/>
    </row>
    <row r="9" spans="1:18" ht="13.5" thickBot="1" x14ac:dyDescent="0.25">
      <c r="A9">
        <v>2</v>
      </c>
      <c r="B9" s="7" t="s">
        <v>2</v>
      </c>
      <c r="C9" s="49"/>
      <c r="D9" s="26"/>
      <c r="E9" s="26"/>
      <c r="F9" s="26"/>
      <c r="H9" s="27"/>
      <c r="I9" s="28"/>
      <c r="J9" s="29" t="s">
        <v>5</v>
      </c>
      <c r="K9" s="29" t="s">
        <v>12</v>
      </c>
      <c r="L9" s="29" t="s">
        <v>5</v>
      </c>
      <c r="M9" s="29" t="s">
        <v>12</v>
      </c>
      <c r="N9" s="28"/>
      <c r="O9" s="29" t="s">
        <v>12</v>
      </c>
      <c r="P9" s="30"/>
    </row>
    <row r="10" spans="1:18" x14ac:dyDescent="0.2">
      <c r="B10" s="49"/>
      <c r="C10" s="26" t="s">
        <v>92</v>
      </c>
      <c r="D10" s="26"/>
      <c r="E10" s="26"/>
      <c r="F10" s="26"/>
      <c r="H10" t="s">
        <v>84</v>
      </c>
    </row>
    <row r="11" spans="1:18" x14ac:dyDescent="0.2">
      <c r="A11">
        <v>3</v>
      </c>
      <c r="B11" s="26" t="s">
        <v>88</v>
      </c>
      <c r="C11" s="26"/>
      <c r="D11" s="26"/>
      <c r="E11" s="26"/>
      <c r="F11" s="26"/>
      <c r="I11" t="s">
        <v>82</v>
      </c>
      <c r="Q11" s="15"/>
    </row>
    <row r="12" spans="1:18" x14ac:dyDescent="0.2">
      <c r="A12">
        <v>4</v>
      </c>
      <c r="B12" s="26" t="s">
        <v>81</v>
      </c>
      <c r="C12" s="7"/>
      <c r="D12" s="26"/>
      <c r="E12" s="26"/>
      <c r="F12" s="26"/>
      <c r="I12" t="s">
        <v>55</v>
      </c>
      <c r="Q12" s="15"/>
    </row>
    <row r="13" spans="1:18" ht="13.5" x14ac:dyDescent="0.25">
      <c r="A13">
        <v>5</v>
      </c>
      <c r="B13" s="79" t="s">
        <v>89</v>
      </c>
      <c r="C13" s="7"/>
      <c r="D13" s="26"/>
      <c r="E13" s="26"/>
      <c r="F13" s="26"/>
      <c r="I13" s="91" t="s">
        <v>57</v>
      </c>
      <c r="Q13" s="15"/>
    </row>
    <row r="14" spans="1:18" x14ac:dyDescent="0.2">
      <c r="A14">
        <v>6</v>
      </c>
      <c r="B14" s="26" t="s">
        <v>105</v>
      </c>
      <c r="C14" s="26"/>
      <c r="D14" s="26"/>
      <c r="E14" s="23"/>
      <c r="F14" s="26"/>
      <c r="I14" s="31" t="s">
        <v>15</v>
      </c>
      <c r="Q14" s="15"/>
    </row>
    <row r="15" spans="1:18" x14ac:dyDescent="0.2">
      <c r="C15" s="26" t="s">
        <v>63</v>
      </c>
      <c r="D15" s="26"/>
      <c r="E15" s="78"/>
      <c r="F15" s="26"/>
      <c r="I15" s="32" t="s">
        <v>86</v>
      </c>
      <c r="P15" s="26"/>
      <c r="Q15" s="26"/>
    </row>
    <row r="16" spans="1:18" x14ac:dyDescent="0.2">
      <c r="A16">
        <v>7</v>
      </c>
      <c r="B16" s="7" t="s">
        <v>85</v>
      </c>
      <c r="C16" s="26"/>
      <c r="D16" s="26"/>
      <c r="E16" s="26"/>
      <c r="I16" s="97" t="s">
        <v>137</v>
      </c>
    </row>
    <row r="17" spans="1:18" x14ac:dyDescent="0.2">
      <c r="A17">
        <v>8</v>
      </c>
      <c r="B17" s="26" t="s">
        <v>106</v>
      </c>
      <c r="C17" s="26"/>
      <c r="D17" s="26"/>
      <c r="E17" s="26"/>
      <c r="H17" s="98" t="s">
        <v>83</v>
      </c>
      <c r="I17" t="s">
        <v>93</v>
      </c>
      <c r="O17" s="26"/>
      <c r="P17" s="26"/>
    </row>
    <row r="18" spans="1:18" ht="13.5" customHeight="1" x14ac:dyDescent="0.2">
      <c r="A18">
        <v>9</v>
      </c>
      <c r="B18" s="26" t="s">
        <v>90</v>
      </c>
      <c r="C18" s="26"/>
      <c r="D18" s="23"/>
      <c r="E18" s="26"/>
      <c r="J18" t="s">
        <v>94</v>
      </c>
    </row>
    <row r="19" spans="1:18" x14ac:dyDescent="0.2">
      <c r="A19">
        <v>10</v>
      </c>
      <c r="B19" s="26" t="s">
        <v>13</v>
      </c>
      <c r="C19" s="26"/>
      <c r="D19" s="26"/>
      <c r="E19" s="26"/>
      <c r="J19" t="s">
        <v>95</v>
      </c>
    </row>
    <row r="20" spans="1:18" x14ac:dyDescent="0.2">
      <c r="A20">
        <v>11</v>
      </c>
      <c r="B20" s="26" t="s">
        <v>14</v>
      </c>
      <c r="C20" s="26"/>
      <c r="D20" s="26"/>
      <c r="J20" t="s">
        <v>138</v>
      </c>
    </row>
    <row r="21" spans="1:18" x14ac:dyDescent="0.2">
      <c r="A21">
        <v>12</v>
      </c>
      <c r="B21" s="60" t="s">
        <v>64</v>
      </c>
      <c r="C21" s="26"/>
    </row>
    <row r="22" spans="1:18" x14ac:dyDescent="0.2">
      <c r="A22">
        <v>13</v>
      </c>
      <c r="B22" s="60" t="s">
        <v>65</v>
      </c>
      <c r="H22" s="132" t="s">
        <v>141</v>
      </c>
      <c r="I22" s="132"/>
      <c r="J22" s="132"/>
      <c r="K22" s="132"/>
      <c r="L22" s="132"/>
      <c r="M22" s="102"/>
    </row>
    <row r="23" spans="1:18" s="102" customFormat="1" x14ac:dyDescent="0.2">
      <c r="A23" s="102">
        <v>14</v>
      </c>
      <c r="B23" s="26" t="s">
        <v>144</v>
      </c>
      <c r="J23" s="102" t="s">
        <v>142</v>
      </c>
    </row>
    <row r="24" spans="1:18" s="102" customFormat="1" x14ac:dyDescent="0.2">
      <c r="B24" s="26" t="s">
        <v>16</v>
      </c>
      <c r="J24" s="136" t="s">
        <v>143</v>
      </c>
      <c r="K24" s="103" t="s">
        <v>135</v>
      </c>
      <c r="L24" s="26"/>
      <c r="M24" s="37"/>
    </row>
    <row r="25" spans="1:18" s="102" customFormat="1" x14ac:dyDescent="0.2">
      <c r="J25" s="133">
        <v>5</v>
      </c>
      <c r="K25" s="134">
        <v>0.01</v>
      </c>
      <c r="L25" s="104" t="s">
        <v>111</v>
      </c>
    </row>
    <row r="26" spans="1:18" s="102" customFormat="1" x14ac:dyDescent="0.2">
      <c r="B26" s="33" t="s">
        <v>17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5"/>
      <c r="N26" s="36"/>
      <c r="O26" s="104"/>
      <c r="P26" s="104"/>
      <c r="Q26" s="104"/>
    </row>
    <row r="27" spans="1:18" s="102" customFormat="1" x14ac:dyDescent="0.2">
      <c r="B27" s="37"/>
      <c r="C27" s="86">
        <v>0.1</v>
      </c>
      <c r="D27" s="86">
        <v>0</v>
      </c>
      <c r="E27" s="86">
        <v>0</v>
      </c>
      <c r="F27" s="86">
        <v>0.1</v>
      </c>
      <c r="G27" s="86">
        <v>0.2</v>
      </c>
      <c r="H27" s="86">
        <v>0.3</v>
      </c>
      <c r="I27" s="86">
        <v>0.4</v>
      </c>
      <c r="J27" s="86">
        <v>0.6</v>
      </c>
      <c r="K27" s="86">
        <v>1E-3</v>
      </c>
      <c r="L27" s="104" t="s">
        <v>112</v>
      </c>
      <c r="M27" s="104"/>
      <c r="N27" s="38"/>
      <c r="O27" s="104"/>
      <c r="P27" s="104"/>
      <c r="Q27" s="104"/>
    </row>
    <row r="28" spans="1:18" s="102" customFormat="1" x14ac:dyDescent="0.2">
      <c r="B28" s="39"/>
      <c r="C28" s="135">
        <v>1</v>
      </c>
      <c r="D28" s="135">
        <v>1</v>
      </c>
      <c r="E28" s="135">
        <v>1</v>
      </c>
      <c r="F28" s="135">
        <v>1</v>
      </c>
      <c r="G28" s="135">
        <v>1</v>
      </c>
      <c r="H28" s="135">
        <v>1</v>
      </c>
      <c r="I28" s="135">
        <v>1</v>
      </c>
      <c r="J28" s="135">
        <v>1</v>
      </c>
      <c r="K28" s="135">
        <v>1</v>
      </c>
      <c r="L28" s="104" t="s">
        <v>18</v>
      </c>
      <c r="M28" s="104"/>
      <c r="N28" s="38"/>
      <c r="O28" s="6"/>
      <c r="P28" s="6"/>
      <c r="Q28" s="6"/>
      <c r="R28" s="57"/>
    </row>
    <row r="29" spans="1:18" s="102" customFormat="1" x14ac:dyDescent="0.2">
      <c r="B29" s="39"/>
      <c r="C29" s="46"/>
      <c r="D29" s="46"/>
      <c r="E29" s="46"/>
      <c r="F29" s="46"/>
      <c r="G29" s="46"/>
      <c r="H29" s="46"/>
      <c r="I29" s="46"/>
      <c r="J29" s="46"/>
      <c r="K29" s="46"/>
      <c r="L29" s="26"/>
      <c r="M29" s="26"/>
      <c r="N29" s="40"/>
      <c r="O29" s="131"/>
      <c r="Q29" s="26"/>
    </row>
    <row r="30" spans="1:18" s="102" customFormat="1" x14ac:dyDescent="0.2">
      <c r="B30" s="39"/>
      <c r="C30" s="87" t="s">
        <v>19</v>
      </c>
      <c r="D30" s="88" t="s">
        <v>113</v>
      </c>
      <c r="E30" s="88" t="s">
        <v>113</v>
      </c>
      <c r="F30" s="108" t="s">
        <v>110</v>
      </c>
      <c r="G30" s="108" t="s">
        <v>110</v>
      </c>
      <c r="H30" s="108" t="s">
        <v>110</v>
      </c>
      <c r="I30" s="108" t="s">
        <v>110</v>
      </c>
      <c r="J30" s="108" t="s">
        <v>110</v>
      </c>
      <c r="K30" s="109" t="s">
        <v>114</v>
      </c>
      <c r="L30" s="26"/>
      <c r="M30" s="26"/>
      <c r="N30" s="40"/>
      <c r="O30" s="103"/>
      <c r="Q30" s="26"/>
    </row>
    <row r="31" spans="1:18" s="102" customFormat="1" x14ac:dyDescent="0.2">
      <c r="B31" s="41"/>
      <c r="C31" s="89" t="s">
        <v>20</v>
      </c>
      <c r="D31" s="90" t="s">
        <v>20</v>
      </c>
      <c r="E31" s="90" t="s">
        <v>20</v>
      </c>
      <c r="F31" s="110"/>
      <c r="G31" s="110"/>
      <c r="H31" s="110"/>
      <c r="I31" s="110"/>
      <c r="J31" s="110"/>
      <c r="K31" s="111" t="s">
        <v>115</v>
      </c>
      <c r="L31" s="80" t="s">
        <v>52</v>
      </c>
      <c r="M31" s="42"/>
      <c r="N31" s="43"/>
      <c r="O31" s="105"/>
      <c r="P31" s="26"/>
      <c r="Q31" s="26"/>
    </row>
    <row r="32" spans="1:18" s="102" customFormat="1" x14ac:dyDescent="0.2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</row>
    <row r="33" spans="1:18" s="102" customFormat="1" x14ac:dyDescent="0.2">
      <c r="R33" s="26"/>
    </row>
    <row r="34" spans="1:18" s="102" customFormat="1" x14ac:dyDescent="0.2">
      <c r="A34" s="103" t="s">
        <v>116</v>
      </c>
      <c r="G34" s="102" t="s">
        <v>53</v>
      </c>
      <c r="L34" s="102" t="s">
        <v>21</v>
      </c>
      <c r="R34" s="26"/>
    </row>
    <row r="35" spans="1:18" s="102" customFormat="1" x14ac:dyDescent="0.2">
      <c r="B35" s="33" t="s">
        <v>22</v>
      </c>
      <c r="C35" s="34"/>
      <c r="D35" s="34"/>
      <c r="E35" s="34"/>
      <c r="F35" s="34"/>
      <c r="G35" s="34"/>
      <c r="H35" s="34"/>
      <c r="I35" s="44"/>
      <c r="J35" s="34"/>
      <c r="K35" s="34">
        <f>L54-K51</f>
        <v>72</v>
      </c>
      <c r="L35" s="34" t="s">
        <v>117</v>
      </c>
      <c r="M35" s="34"/>
      <c r="N35" s="34"/>
      <c r="O35" s="4"/>
    </row>
    <row r="36" spans="1:18" s="102" customFormat="1" ht="15" x14ac:dyDescent="0.25">
      <c r="B36" s="37"/>
      <c r="C36" s="85" t="s">
        <v>23</v>
      </c>
      <c r="D36" s="85" t="s">
        <v>24</v>
      </c>
      <c r="E36" s="85" t="s">
        <v>25</v>
      </c>
      <c r="F36" s="85" t="s">
        <v>26</v>
      </c>
      <c r="G36" s="85" t="s">
        <v>27</v>
      </c>
      <c r="H36" s="85" t="s">
        <v>28</v>
      </c>
      <c r="I36" s="85" t="s">
        <v>29</v>
      </c>
      <c r="J36" s="85" t="s">
        <v>30</v>
      </c>
      <c r="K36" s="85" t="s">
        <v>118</v>
      </c>
      <c r="L36" s="26"/>
      <c r="M36" s="26"/>
      <c r="N36" s="26"/>
      <c r="O36" s="40"/>
    </row>
    <row r="37" spans="1:18" s="102" customFormat="1" x14ac:dyDescent="0.2">
      <c r="B37" s="37"/>
      <c r="C37" s="63">
        <f t="shared" ref="C37:J37" si="0">$K$35-SUM(C38:C45)</f>
        <v>39.4</v>
      </c>
      <c r="D37" s="63">
        <f t="shared" si="0"/>
        <v>39.4</v>
      </c>
      <c r="E37" s="63">
        <f>$K$35-SUM(E38:E45)</f>
        <v>39.4</v>
      </c>
      <c r="F37" s="63">
        <f t="shared" si="0"/>
        <v>39.4</v>
      </c>
      <c r="G37" s="63">
        <f t="shared" si="0"/>
        <v>37.799999999999997</v>
      </c>
      <c r="H37" s="63">
        <f t="shared" si="0"/>
        <v>36.200000000000003</v>
      </c>
      <c r="I37" s="63">
        <f t="shared" si="0"/>
        <v>34.6</v>
      </c>
      <c r="J37" s="63">
        <f t="shared" si="0"/>
        <v>31.4</v>
      </c>
      <c r="K37" s="63">
        <f>$K$35-SUM(K38:K45)</f>
        <v>33</v>
      </c>
      <c r="L37" s="26" t="s">
        <v>31</v>
      </c>
      <c r="M37" s="26"/>
      <c r="N37" s="26"/>
      <c r="O37" s="40"/>
    </row>
    <row r="38" spans="1:18" s="102" customFormat="1" x14ac:dyDescent="0.2">
      <c r="B38" s="39"/>
      <c r="C38" s="45">
        <f t="shared" ref="C38:K39" si="1">$L$54/10</f>
        <v>8</v>
      </c>
      <c r="D38" s="45">
        <f t="shared" si="1"/>
        <v>8</v>
      </c>
      <c r="E38" s="45">
        <f t="shared" si="1"/>
        <v>8</v>
      </c>
      <c r="F38" s="45">
        <f t="shared" si="1"/>
        <v>8</v>
      </c>
      <c r="G38" s="45">
        <f t="shared" si="1"/>
        <v>8</v>
      </c>
      <c r="H38" s="45">
        <f t="shared" si="1"/>
        <v>8</v>
      </c>
      <c r="I38" s="45">
        <f t="shared" si="1"/>
        <v>8</v>
      </c>
      <c r="J38" s="45">
        <f t="shared" si="1"/>
        <v>8</v>
      </c>
      <c r="K38" s="45">
        <f t="shared" si="1"/>
        <v>8</v>
      </c>
      <c r="L38" s="26" t="s">
        <v>32</v>
      </c>
      <c r="M38" s="26"/>
      <c r="N38" s="26"/>
      <c r="O38" s="40"/>
    </row>
    <row r="39" spans="1:18" s="102" customFormat="1" x14ac:dyDescent="0.2">
      <c r="B39" s="39"/>
      <c r="C39" s="45">
        <f t="shared" si="1"/>
        <v>8</v>
      </c>
      <c r="D39" s="45">
        <f t="shared" si="1"/>
        <v>8</v>
      </c>
      <c r="E39" s="45">
        <f t="shared" si="1"/>
        <v>8</v>
      </c>
      <c r="F39" s="45">
        <f t="shared" si="1"/>
        <v>8</v>
      </c>
      <c r="G39" s="45">
        <f t="shared" si="1"/>
        <v>8</v>
      </c>
      <c r="H39" s="45">
        <f t="shared" si="1"/>
        <v>8</v>
      </c>
      <c r="I39" s="45">
        <f t="shared" si="1"/>
        <v>8</v>
      </c>
      <c r="J39" s="45">
        <f t="shared" si="1"/>
        <v>8</v>
      </c>
      <c r="K39" s="45">
        <f t="shared" si="1"/>
        <v>8</v>
      </c>
      <c r="L39" s="26" t="s">
        <v>33</v>
      </c>
      <c r="M39" s="26"/>
      <c r="N39" s="26"/>
      <c r="O39" s="131" t="s">
        <v>133</v>
      </c>
    </row>
    <row r="40" spans="1:18" s="102" customFormat="1" x14ac:dyDescent="0.2">
      <c r="B40" s="39"/>
      <c r="C40" s="112">
        <v>0</v>
      </c>
      <c r="D40" s="46">
        <v>15</v>
      </c>
      <c r="E40" s="46">
        <v>15</v>
      </c>
      <c r="F40" s="46">
        <v>15</v>
      </c>
      <c r="G40" s="46">
        <v>15</v>
      </c>
      <c r="H40" s="46">
        <v>15</v>
      </c>
      <c r="I40" s="46">
        <v>15</v>
      </c>
      <c r="J40" s="46">
        <v>15</v>
      </c>
      <c r="K40" s="46">
        <v>15</v>
      </c>
      <c r="L40" s="113" t="s">
        <v>145</v>
      </c>
      <c r="M40" s="114"/>
      <c r="N40" s="114"/>
      <c r="O40" s="40"/>
      <c r="P40" s="103" t="s">
        <v>134</v>
      </c>
    </row>
    <row r="41" spans="1:18" s="102" customFormat="1" x14ac:dyDescent="0.2">
      <c r="B41" s="39"/>
      <c r="C41" s="46">
        <f>D40</f>
        <v>15</v>
      </c>
      <c r="D41" s="46"/>
      <c r="E41" s="46"/>
      <c r="F41" s="46"/>
      <c r="G41" s="46"/>
      <c r="H41" s="46"/>
      <c r="I41" s="46"/>
      <c r="J41" s="46"/>
      <c r="K41" s="46"/>
      <c r="L41" s="26" t="s">
        <v>119</v>
      </c>
      <c r="M41" s="26"/>
      <c r="N41" s="26"/>
      <c r="O41" s="40"/>
    </row>
    <row r="42" spans="1:18" s="102" customFormat="1" x14ac:dyDescent="0.2">
      <c r="B42" s="39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40"/>
    </row>
    <row r="43" spans="1:18" s="102" customFormat="1" x14ac:dyDescent="0.2">
      <c r="B43" s="39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40"/>
    </row>
    <row r="44" spans="1:18" s="102" customFormat="1" x14ac:dyDescent="0.2">
      <c r="B44" s="39"/>
      <c r="C44" s="115">
        <f>C27*$L$54/$J$25</f>
        <v>1.6</v>
      </c>
      <c r="D44" s="116"/>
      <c r="E44" s="116"/>
      <c r="F44" s="115">
        <f>F27*$L$54/$J$25</f>
        <v>1.6</v>
      </c>
      <c r="G44" s="115">
        <f>G27*$L$54/$J$25</f>
        <v>3.2</v>
      </c>
      <c r="H44" s="115">
        <f>H27*$L$54/$J$25</f>
        <v>4.8</v>
      </c>
      <c r="I44" s="115">
        <f>I27*$L$54/$J$25</f>
        <v>6.4</v>
      </c>
      <c r="J44" s="115">
        <f>J27*$L$54/$J$25</f>
        <v>9.6</v>
      </c>
      <c r="K44" s="117">
        <f>K27*$L$54/$K$25</f>
        <v>8</v>
      </c>
      <c r="L44" s="118" t="s">
        <v>120</v>
      </c>
      <c r="M44" s="104"/>
      <c r="N44" s="26"/>
      <c r="O44" s="82"/>
    </row>
    <row r="45" spans="1:18" s="102" customFormat="1" x14ac:dyDescent="0.2">
      <c r="B45" s="41"/>
      <c r="C45" s="48"/>
      <c r="D45" s="119">
        <f>F44</f>
        <v>1.6</v>
      </c>
      <c r="E45" s="119">
        <f>F44</f>
        <v>1.6</v>
      </c>
      <c r="F45" s="120"/>
      <c r="G45" s="120"/>
      <c r="H45" s="120"/>
      <c r="I45" s="120"/>
      <c r="J45" s="121"/>
      <c r="K45" s="121"/>
      <c r="L45" s="83" t="s">
        <v>139</v>
      </c>
      <c r="M45" s="48"/>
      <c r="N45" s="48"/>
      <c r="O45" s="84"/>
    </row>
    <row r="46" spans="1:18" s="102" customFormat="1" x14ac:dyDescent="0.2">
      <c r="B46" s="26"/>
      <c r="C46" s="47"/>
      <c r="D46" s="81" t="s">
        <v>121</v>
      </c>
      <c r="E46" s="81" t="s">
        <v>121</v>
      </c>
      <c r="F46" s="104"/>
      <c r="G46" s="104"/>
      <c r="H46" s="104"/>
      <c r="I46" s="104"/>
      <c r="J46" s="104"/>
      <c r="K46" s="104"/>
      <c r="L46" s="8"/>
      <c r="M46" s="8"/>
      <c r="N46" s="8"/>
      <c r="O46" s="8"/>
    </row>
    <row r="47" spans="1:18" s="102" customFormat="1" x14ac:dyDescent="0.2">
      <c r="A47" s="105" t="s">
        <v>122</v>
      </c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58"/>
    </row>
    <row r="48" spans="1:18" s="102" customFormat="1" x14ac:dyDescent="0.2">
      <c r="C48" s="26"/>
      <c r="D48" s="26"/>
      <c r="E48" s="26"/>
      <c r="F48" s="26" t="s">
        <v>69</v>
      </c>
      <c r="G48" s="26"/>
      <c r="H48" s="26"/>
      <c r="I48" s="26"/>
      <c r="J48" s="26"/>
      <c r="K48" s="26"/>
      <c r="L48" s="26"/>
      <c r="M48" s="26"/>
      <c r="N48" s="26"/>
      <c r="O48" s="26"/>
    </row>
    <row r="49" spans="1:15" s="102" customFormat="1" ht="13.5" thickBot="1" x14ac:dyDescent="0.25">
      <c r="A49" s="103" t="s">
        <v>123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</row>
    <row r="50" spans="1:15" s="102" customFormat="1" x14ac:dyDescent="0.2">
      <c r="B50" s="50"/>
      <c r="C50" s="20"/>
      <c r="D50" s="20"/>
      <c r="E50" s="20"/>
      <c r="F50" s="20"/>
      <c r="G50" s="20"/>
      <c r="H50" s="20"/>
      <c r="I50" s="20"/>
      <c r="J50" s="20"/>
      <c r="K50" s="20"/>
      <c r="L50" s="122" t="s">
        <v>34</v>
      </c>
      <c r="M50" s="20"/>
      <c r="N50" s="20"/>
    </row>
    <row r="51" spans="1:15" s="102" customFormat="1" ht="13.5" thickBot="1" x14ac:dyDescent="0.25">
      <c r="B51" s="99"/>
      <c r="C51" s="123">
        <f t="shared" ref="C51:J51" si="2">C28*$L$54/10</f>
        <v>8</v>
      </c>
      <c r="D51" s="123">
        <f t="shared" si="2"/>
        <v>8</v>
      </c>
      <c r="E51" s="123">
        <f t="shared" si="2"/>
        <v>8</v>
      </c>
      <c r="F51" s="123">
        <f t="shared" si="2"/>
        <v>8</v>
      </c>
      <c r="G51" s="123">
        <f t="shared" si="2"/>
        <v>8</v>
      </c>
      <c r="H51" s="123">
        <f t="shared" si="2"/>
        <v>8</v>
      </c>
      <c r="I51" s="123">
        <f t="shared" si="2"/>
        <v>8</v>
      </c>
      <c r="J51" s="123">
        <f t="shared" si="2"/>
        <v>8</v>
      </c>
      <c r="K51" s="123">
        <f>K28*$L$54/10</f>
        <v>8</v>
      </c>
      <c r="L51" s="124" t="s">
        <v>35</v>
      </c>
      <c r="M51" s="124"/>
      <c r="N51" s="51"/>
    </row>
    <row r="52" spans="1:15" s="102" customFormat="1" ht="14.25" x14ac:dyDescent="0.2">
      <c r="A52" s="105" t="s">
        <v>58</v>
      </c>
      <c r="B52" s="26"/>
      <c r="C52" s="26"/>
      <c r="D52" s="45"/>
      <c r="E52" s="45"/>
      <c r="F52" s="45"/>
      <c r="G52" s="45"/>
      <c r="H52" s="61"/>
      <c r="I52" s="62"/>
      <c r="J52" s="45"/>
      <c r="K52" s="45"/>
      <c r="L52" s="45"/>
      <c r="M52" s="26"/>
      <c r="N52" s="26"/>
      <c r="O52" s="26"/>
    </row>
    <row r="53" spans="1:15" s="102" customFormat="1" ht="13.5" thickBot="1" x14ac:dyDescent="0.25">
      <c r="A53" s="103" t="s">
        <v>59</v>
      </c>
      <c r="C53" s="26"/>
      <c r="D53" s="26"/>
      <c r="E53" s="26"/>
      <c r="G53" s="59"/>
      <c r="J53" s="105" t="s">
        <v>17</v>
      </c>
      <c r="K53" s="26"/>
      <c r="L53" s="26"/>
      <c r="N53" s="26"/>
      <c r="O53" s="26"/>
    </row>
    <row r="54" spans="1:15" s="102" customFormat="1" ht="13.5" thickBot="1" x14ac:dyDescent="0.25">
      <c r="A54" s="103" t="s">
        <v>60</v>
      </c>
      <c r="E54" s="26"/>
      <c r="L54" s="94">
        <v>80</v>
      </c>
      <c r="M54" s="102" t="s">
        <v>38</v>
      </c>
      <c r="O54" s="26"/>
    </row>
    <row r="55" spans="1:15" s="102" customFormat="1" x14ac:dyDescent="0.2">
      <c r="L55" s="102">
        <v>400</v>
      </c>
      <c r="M55" s="93" t="s">
        <v>70</v>
      </c>
      <c r="N55" s="53"/>
      <c r="O55" s="26"/>
    </row>
    <row r="56" spans="1:15" s="102" customFormat="1" x14ac:dyDescent="0.2">
      <c r="C56" s="54">
        <f>0.5*(C44)/$L$54</f>
        <v>0.01</v>
      </c>
      <c r="D56" s="54">
        <f>0.5*(D45)/$L$54</f>
        <v>0.01</v>
      </c>
      <c r="E56" s="54">
        <f>0.5*(E45)/$L$54</f>
        <v>0.01</v>
      </c>
      <c r="F56" s="54">
        <f t="shared" ref="F56:K56" si="3">0.5*(F44)/$L$54</f>
        <v>0.01</v>
      </c>
      <c r="G56" s="54">
        <f t="shared" si="3"/>
        <v>0.02</v>
      </c>
      <c r="H56" s="54">
        <f t="shared" si="3"/>
        <v>0.03</v>
      </c>
      <c r="I56" s="54">
        <f t="shared" si="3"/>
        <v>0.04</v>
      </c>
      <c r="J56" s="54">
        <f t="shared" si="3"/>
        <v>0.06</v>
      </c>
      <c r="K56" s="54">
        <f t="shared" si="3"/>
        <v>0.05</v>
      </c>
      <c r="L56" s="26" t="s">
        <v>124</v>
      </c>
      <c r="O56" s="26"/>
    </row>
    <row r="57" spans="1:15" s="102" customFormat="1" x14ac:dyDescent="0.2">
      <c r="L57" s="55">
        <f>SUM(C51:K51)</f>
        <v>72</v>
      </c>
      <c r="M57" s="102" t="s">
        <v>39</v>
      </c>
      <c r="O57" s="26"/>
    </row>
    <row r="58" spans="1:15" s="102" customFormat="1" x14ac:dyDescent="0.2">
      <c r="A58" s="103" t="s">
        <v>61</v>
      </c>
      <c r="E58" s="26"/>
      <c r="L58" s="14">
        <f>SUM(C44:J44)</f>
        <v>27.200000000000003</v>
      </c>
      <c r="M58" s="102" t="s">
        <v>125</v>
      </c>
      <c r="N58" s="26"/>
      <c r="O58" s="26"/>
    </row>
    <row r="59" spans="1:15" s="102" customFormat="1" x14ac:dyDescent="0.2">
      <c r="A59" s="103" t="s">
        <v>66</v>
      </c>
      <c r="B59" s="103"/>
      <c r="L59" s="14">
        <f>SUM(C40:K40)</f>
        <v>120</v>
      </c>
      <c r="M59" s="102" t="s">
        <v>40</v>
      </c>
    </row>
    <row r="60" spans="1:15" s="102" customFormat="1" x14ac:dyDescent="0.2">
      <c r="A60" s="103"/>
      <c r="B60" s="103" t="s">
        <v>36</v>
      </c>
      <c r="D60" s="105"/>
    </row>
    <row r="61" spans="1:15" s="102" customFormat="1" x14ac:dyDescent="0.2">
      <c r="A61" s="52" t="s">
        <v>67</v>
      </c>
      <c r="C61" s="26"/>
    </row>
    <row r="62" spans="1:15" s="102" customFormat="1" x14ac:dyDescent="0.2">
      <c r="B62" s="103" t="s">
        <v>74</v>
      </c>
      <c r="C62" s="26"/>
    </row>
    <row r="63" spans="1:15" s="102" customFormat="1" x14ac:dyDescent="0.2">
      <c r="B63" s="103" t="s">
        <v>37</v>
      </c>
    </row>
    <row r="64" spans="1:15" s="102" customFormat="1" x14ac:dyDescent="0.2">
      <c r="A64" s="125" t="s">
        <v>126</v>
      </c>
      <c r="B64" s="126"/>
      <c r="C64" s="127"/>
      <c r="D64" s="127"/>
      <c r="E64" s="127"/>
      <c r="F64" s="127"/>
    </row>
    <row r="65" spans="1:16" s="102" customFormat="1" x14ac:dyDescent="0.2">
      <c r="A65" s="56"/>
      <c r="B65" s="128" t="s">
        <v>127</v>
      </c>
      <c r="C65" s="57"/>
      <c r="D65" s="57"/>
      <c r="E65" s="57"/>
    </row>
    <row r="66" spans="1:16" s="102" customFormat="1" x14ac:dyDescent="0.2">
      <c r="A66" s="56"/>
      <c r="B66" s="56"/>
      <c r="C66" s="57"/>
      <c r="D66" s="57"/>
      <c r="E66" s="57"/>
    </row>
    <row r="67" spans="1:16" s="102" customFormat="1" x14ac:dyDescent="0.2">
      <c r="B67" s="103" t="s">
        <v>75</v>
      </c>
      <c r="E67" s="102" t="s">
        <v>79</v>
      </c>
      <c r="I67" s="103" t="s">
        <v>96</v>
      </c>
      <c r="L67" s="102" t="s">
        <v>79</v>
      </c>
      <c r="O67" s="102" t="s">
        <v>79</v>
      </c>
    </row>
    <row r="68" spans="1:16" s="102" customFormat="1" x14ac:dyDescent="0.2">
      <c r="A68" s="103"/>
      <c r="B68" s="96" t="s">
        <v>76</v>
      </c>
      <c r="C68" s="96" t="s">
        <v>77</v>
      </c>
      <c r="D68" s="96" t="s">
        <v>78</v>
      </c>
      <c r="E68" s="102" t="s">
        <v>128</v>
      </c>
      <c r="G68" s="103"/>
      <c r="H68" s="103"/>
      <c r="I68" s="96" t="s">
        <v>76</v>
      </c>
      <c r="J68" s="96" t="s">
        <v>77</v>
      </c>
      <c r="K68" s="96" t="s">
        <v>78</v>
      </c>
      <c r="L68" s="102" t="s">
        <v>128</v>
      </c>
      <c r="N68" s="53"/>
      <c r="O68" s="102" t="s">
        <v>129</v>
      </c>
      <c r="P68" s="129" t="s">
        <v>130</v>
      </c>
    </row>
    <row r="69" spans="1:16" s="102" customFormat="1" x14ac:dyDescent="0.2">
      <c r="A69" s="103" t="s">
        <v>41</v>
      </c>
      <c r="B69" s="95">
        <v>3.1E-2</v>
      </c>
      <c r="C69" s="95">
        <v>3.1E-2</v>
      </c>
      <c r="D69" s="95">
        <f>(B69+C69)/2</f>
        <v>3.1E-2</v>
      </c>
      <c r="E69" s="95"/>
      <c r="H69" s="103" t="s">
        <v>97</v>
      </c>
      <c r="I69" s="95">
        <v>0</v>
      </c>
      <c r="J69" s="95">
        <v>0</v>
      </c>
      <c r="K69" s="95">
        <f>(I69+J69)/2</f>
        <v>0</v>
      </c>
      <c r="L69" s="95"/>
      <c r="N69" s="103" t="s">
        <v>23</v>
      </c>
      <c r="O69" s="130"/>
      <c r="P69" s="4"/>
    </row>
    <row r="70" spans="1:16" s="102" customFormat="1" x14ac:dyDescent="0.2">
      <c r="A70" s="103" t="s">
        <v>42</v>
      </c>
      <c r="B70" s="95">
        <v>2.1120000000000001</v>
      </c>
      <c r="C70" s="95">
        <v>2.09</v>
      </c>
      <c r="D70" s="95">
        <f t="shared" ref="D70:D77" si="4">(B70+C70)/2</f>
        <v>2.101</v>
      </c>
      <c r="E70" s="95"/>
      <c r="H70" s="103" t="s">
        <v>98</v>
      </c>
      <c r="I70" s="95">
        <v>1.766</v>
      </c>
      <c r="J70" s="95">
        <v>1.732</v>
      </c>
      <c r="K70" s="95">
        <f t="shared" ref="K70:K77" si="5">(I70+J70)/2</f>
        <v>1.7490000000000001</v>
      </c>
      <c r="L70" s="95"/>
      <c r="N70" s="103" t="s">
        <v>24</v>
      </c>
      <c r="O70" s="39"/>
      <c r="P70" s="40"/>
    </row>
    <row r="71" spans="1:16" s="102" customFormat="1" x14ac:dyDescent="0.2">
      <c r="A71" s="103" t="s">
        <v>8</v>
      </c>
      <c r="B71" s="95">
        <v>2.1509999999999998</v>
      </c>
      <c r="C71" s="95">
        <v>2.121</v>
      </c>
      <c r="D71" s="95">
        <f t="shared" si="4"/>
        <v>2.1360000000000001</v>
      </c>
      <c r="E71" s="95"/>
      <c r="H71" s="103" t="s">
        <v>10</v>
      </c>
      <c r="I71" s="95">
        <v>1.649</v>
      </c>
      <c r="J71" s="95">
        <v>1.6279999999999999</v>
      </c>
      <c r="K71" s="95">
        <f t="shared" si="5"/>
        <v>1.6385000000000001</v>
      </c>
      <c r="L71" s="95"/>
      <c r="N71" s="103" t="s">
        <v>25</v>
      </c>
      <c r="O71" s="39"/>
      <c r="P71" s="40"/>
    </row>
    <row r="72" spans="1:16" s="102" customFormat="1" x14ac:dyDescent="0.2">
      <c r="A72" s="103" t="s">
        <v>43</v>
      </c>
      <c r="B72" s="95">
        <v>2.105</v>
      </c>
      <c r="C72" s="95">
        <v>2.0779999999999998</v>
      </c>
      <c r="D72" s="95">
        <f t="shared" si="4"/>
        <v>2.0914999999999999</v>
      </c>
      <c r="E72" s="95"/>
      <c r="H72" s="103" t="s">
        <v>99</v>
      </c>
      <c r="I72" s="95">
        <v>1.7050000000000001</v>
      </c>
      <c r="J72" s="95">
        <v>1.667</v>
      </c>
      <c r="K72" s="95">
        <f t="shared" si="5"/>
        <v>1.6859999999999999</v>
      </c>
      <c r="L72" s="95"/>
      <c r="N72" s="103" t="s">
        <v>26</v>
      </c>
      <c r="O72" s="39"/>
      <c r="P72" s="40"/>
    </row>
    <row r="73" spans="1:16" s="102" customFormat="1" x14ac:dyDescent="0.2">
      <c r="A73" s="103" t="s">
        <v>44</v>
      </c>
      <c r="B73" s="95">
        <v>2.4420000000000002</v>
      </c>
      <c r="C73" s="95">
        <v>2.4329999999999998</v>
      </c>
      <c r="D73" s="95">
        <f t="shared" si="4"/>
        <v>2.4375</v>
      </c>
      <c r="E73" s="95"/>
      <c r="H73" s="103" t="s">
        <v>100</v>
      </c>
      <c r="I73" s="95">
        <v>1.3660000000000001</v>
      </c>
      <c r="J73" s="95">
        <v>1.345</v>
      </c>
      <c r="K73" s="95">
        <f t="shared" si="5"/>
        <v>1.3555000000000001</v>
      </c>
      <c r="L73" s="95"/>
      <c r="N73" s="103" t="s">
        <v>27</v>
      </c>
      <c r="O73" s="39"/>
      <c r="P73" s="40"/>
    </row>
    <row r="74" spans="1:16" s="102" customFormat="1" x14ac:dyDescent="0.2">
      <c r="A74" s="103" t="s">
        <v>45</v>
      </c>
      <c r="B74" s="95">
        <v>2.4420000000000002</v>
      </c>
      <c r="C74" s="95">
        <v>2.3290000000000002</v>
      </c>
      <c r="D74" s="95">
        <f t="shared" si="4"/>
        <v>2.3855000000000004</v>
      </c>
      <c r="E74" s="95"/>
      <c r="H74" s="103" t="s">
        <v>101</v>
      </c>
      <c r="I74" s="95">
        <v>1.3640000000000001</v>
      </c>
      <c r="J74" s="95">
        <v>1.3440000000000001</v>
      </c>
      <c r="K74" s="95">
        <f t="shared" si="5"/>
        <v>1.3540000000000001</v>
      </c>
      <c r="L74" s="95"/>
      <c r="N74" s="103" t="s">
        <v>28</v>
      </c>
      <c r="O74" s="39"/>
      <c r="P74" s="40"/>
    </row>
    <row r="75" spans="1:16" s="102" customFormat="1" x14ac:dyDescent="0.2">
      <c r="A75" s="103" t="s">
        <v>46</v>
      </c>
      <c r="B75" s="95">
        <v>2.2919999999999998</v>
      </c>
      <c r="C75" s="95">
        <v>2.2280000000000002</v>
      </c>
      <c r="D75" s="95">
        <f t="shared" si="4"/>
        <v>2.2599999999999998</v>
      </c>
      <c r="E75" s="95"/>
      <c r="H75" s="103" t="s">
        <v>102</v>
      </c>
      <c r="I75" s="95">
        <v>2.0859999999999999</v>
      </c>
      <c r="J75" s="95">
        <v>2.012</v>
      </c>
      <c r="K75" s="95">
        <f t="shared" si="5"/>
        <v>2.0489999999999999</v>
      </c>
      <c r="L75" s="95"/>
      <c r="N75" s="103" t="s">
        <v>29</v>
      </c>
      <c r="O75" s="39"/>
      <c r="P75" s="40"/>
    </row>
    <row r="76" spans="1:16" s="102" customFormat="1" x14ac:dyDescent="0.2">
      <c r="A76" s="103" t="s">
        <v>47</v>
      </c>
      <c r="B76" s="95">
        <v>2.121</v>
      </c>
      <c r="C76" s="95">
        <v>2.0579999999999998</v>
      </c>
      <c r="D76" s="95">
        <f t="shared" si="4"/>
        <v>2.0895000000000001</v>
      </c>
      <c r="E76" s="95"/>
      <c r="H76" s="103" t="s">
        <v>103</v>
      </c>
      <c r="I76" s="95">
        <v>1.7490000000000001</v>
      </c>
      <c r="J76" s="95">
        <v>1.7190000000000001</v>
      </c>
      <c r="K76" s="95">
        <f t="shared" si="5"/>
        <v>1.734</v>
      </c>
      <c r="L76" s="95"/>
      <c r="N76" s="103" t="s">
        <v>30</v>
      </c>
      <c r="O76" s="39"/>
      <c r="P76" s="40"/>
    </row>
    <row r="77" spans="1:16" s="102" customFormat="1" x14ac:dyDescent="0.2">
      <c r="A77" s="103" t="s">
        <v>131</v>
      </c>
      <c r="B77" s="95">
        <v>2.0219999999999998</v>
      </c>
      <c r="C77" s="95">
        <v>2.0019999999999998</v>
      </c>
      <c r="D77" s="95">
        <f t="shared" si="4"/>
        <v>2.0119999999999996</v>
      </c>
      <c r="E77" s="95"/>
      <c r="H77" s="103" t="s">
        <v>132</v>
      </c>
      <c r="I77" s="95">
        <v>1.9079999999999999</v>
      </c>
      <c r="J77" s="95">
        <v>1.863</v>
      </c>
      <c r="K77" s="95">
        <f t="shared" si="5"/>
        <v>1.8855</v>
      </c>
      <c r="L77" s="95"/>
      <c r="N77" s="103" t="s">
        <v>118</v>
      </c>
      <c r="O77" s="41"/>
      <c r="P77" s="43"/>
    </row>
    <row r="78" spans="1:16" s="102" customFormat="1" x14ac:dyDescent="0.2"/>
    <row r="79" spans="1:16" s="102" customFormat="1" x14ac:dyDescent="0.2">
      <c r="A79" s="105" t="s">
        <v>68</v>
      </c>
    </row>
    <row r="80" spans="1:16" s="102" customFormat="1" x14ac:dyDescent="0.2">
      <c r="C80" s="102" t="s">
        <v>107</v>
      </c>
    </row>
    <row r="81" spans="1:15" s="102" customFormat="1" x14ac:dyDescent="0.2">
      <c r="C81" s="102" t="s">
        <v>48</v>
      </c>
      <c r="H81" s="102" t="s">
        <v>49</v>
      </c>
    </row>
    <row r="82" spans="1:15" s="102" customFormat="1" x14ac:dyDescent="0.2">
      <c r="C82" s="102" t="s">
        <v>50</v>
      </c>
    </row>
    <row r="83" spans="1:15" s="102" customFormat="1" x14ac:dyDescent="0.2"/>
    <row r="84" spans="1:15" s="102" customFormat="1" x14ac:dyDescent="0.2">
      <c r="C84" s="105" t="s">
        <v>108</v>
      </c>
      <c r="D84" s="105"/>
      <c r="E84" s="104" t="s">
        <v>19</v>
      </c>
      <c r="F84" s="104">
        <v>0</v>
      </c>
      <c r="G84" s="104">
        <v>0</v>
      </c>
      <c r="H84" s="106">
        <v>0.1</v>
      </c>
      <c r="I84" s="106">
        <v>0.2</v>
      </c>
      <c r="J84" s="106">
        <v>0.3</v>
      </c>
      <c r="K84" s="106">
        <v>0.4</v>
      </c>
      <c r="L84" s="106">
        <v>0.6</v>
      </c>
      <c r="M84" s="107" t="s">
        <v>109</v>
      </c>
    </row>
    <row r="85" spans="1:15" s="102" customFormat="1" x14ac:dyDescent="0.2">
      <c r="A85" s="103" t="s">
        <v>51</v>
      </c>
    </row>
    <row r="87" spans="1:15" x14ac:dyDescent="0.2">
      <c r="G87" s="2"/>
    </row>
    <row r="88" spans="1:15" x14ac:dyDescent="0.2">
      <c r="B88" s="103" t="s">
        <v>97</v>
      </c>
      <c r="C88">
        <v>0</v>
      </c>
      <c r="E88" s="103" t="s">
        <v>41</v>
      </c>
      <c r="F88">
        <v>3.1E-2</v>
      </c>
      <c r="G88" s="2"/>
      <c r="H88" s="2"/>
      <c r="I88" s="2"/>
      <c r="J88" s="2"/>
      <c r="K88" s="2"/>
      <c r="L88" s="2"/>
      <c r="M88" s="2"/>
      <c r="N88" s="2"/>
      <c r="O88" s="2"/>
    </row>
    <row r="89" spans="1:15" x14ac:dyDescent="0.2">
      <c r="B89" s="103" t="s">
        <v>98</v>
      </c>
      <c r="C89" s="102">
        <v>1.7490000000000001</v>
      </c>
      <c r="E89" s="103" t="s">
        <v>42</v>
      </c>
      <c r="F89">
        <v>2.101</v>
      </c>
      <c r="G89" s="2"/>
      <c r="H89" s="2"/>
      <c r="I89" s="2"/>
      <c r="J89" s="2"/>
      <c r="K89" s="2"/>
      <c r="L89" s="2"/>
      <c r="M89" s="2"/>
      <c r="N89" s="2"/>
      <c r="O89" s="2"/>
    </row>
    <row r="90" spans="1:15" x14ac:dyDescent="0.2">
      <c r="B90" s="103" t="s">
        <v>10</v>
      </c>
      <c r="C90" s="102">
        <v>1.6385000000000001</v>
      </c>
      <c r="E90" s="103" t="s">
        <v>8</v>
      </c>
      <c r="F90">
        <v>2.1360000000000001</v>
      </c>
      <c r="N90" s="64"/>
      <c r="O90" s="64"/>
    </row>
    <row r="91" spans="1:15" x14ac:dyDescent="0.2">
      <c r="B91" s="103" t="s">
        <v>99</v>
      </c>
      <c r="C91" s="102">
        <v>1.6359999999999999</v>
      </c>
      <c r="E91" s="103" t="s">
        <v>43</v>
      </c>
      <c r="F91">
        <v>2.0914999999999999</v>
      </c>
    </row>
    <row r="92" spans="1:15" x14ac:dyDescent="0.2">
      <c r="B92" s="103" t="s">
        <v>100</v>
      </c>
      <c r="C92" s="102">
        <v>1.3554999999999999</v>
      </c>
      <c r="E92" s="103" t="s">
        <v>44</v>
      </c>
      <c r="F92">
        <v>2.4375</v>
      </c>
    </row>
    <row r="93" spans="1:15" x14ac:dyDescent="0.2">
      <c r="B93" s="103" t="s">
        <v>101</v>
      </c>
      <c r="C93" s="102">
        <v>1.3540000000000001</v>
      </c>
      <c r="E93" s="103" t="s">
        <v>45</v>
      </c>
      <c r="F93">
        <v>2.3855</v>
      </c>
    </row>
    <row r="94" spans="1:15" x14ac:dyDescent="0.2">
      <c r="B94" s="103" t="s">
        <v>102</v>
      </c>
      <c r="C94" s="102">
        <v>2.0489999999999999</v>
      </c>
      <c r="E94" s="103" t="s">
        <v>46</v>
      </c>
      <c r="F94">
        <v>2.2599999999999998</v>
      </c>
    </row>
    <row r="95" spans="1:15" x14ac:dyDescent="0.2">
      <c r="B95" s="103" t="s">
        <v>103</v>
      </c>
      <c r="C95" s="102">
        <v>1.734</v>
      </c>
      <c r="E95" s="103" t="s">
        <v>47</v>
      </c>
      <c r="F95">
        <v>2.0895000000000001</v>
      </c>
    </row>
    <row r="96" spans="1:15" x14ac:dyDescent="0.2">
      <c r="B96" s="103" t="s">
        <v>132</v>
      </c>
      <c r="C96" s="102">
        <v>1.8859999999999999</v>
      </c>
      <c r="E96" s="103" t="s">
        <v>131</v>
      </c>
      <c r="F96">
        <v>2.012</v>
      </c>
    </row>
  </sheetData>
  <pageMargins left="0.75" right="0.75" top="1" bottom="1" header="0.5" footer="0.5"/>
  <pageSetup scale="4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9" sqref="D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Revised</vt:lpstr>
      <vt:lpstr>Results</vt:lpstr>
      <vt:lpstr>Revised!Print_Area</vt:lpstr>
    </vt:vector>
  </TitlesOfParts>
  <Company>University of Texas at Austin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jbeckham</dc:creator>
  <cp:lastModifiedBy>Chemistry &amp; Biochemistry WCL Lab</cp:lastModifiedBy>
  <cp:lastPrinted>2012-11-26T23:59:12Z</cp:lastPrinted>
  <dcterms:created xsi:type="dcterms:W3CDTF">2011-03-12T01:54:37Z</dcterms:created>
  <dcterms:modified xsi:type="dcterms:W3CDTF">2012-12-07T22:29:17Z</dcterms:modified>
</cp:coreProperties>
</file>